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164" sheetId="1" r:id="rId1"/>
  </sheets>
  <definedNames/>
  <calcPr fullCalcOnLoad="1" refMode="R1C1"/>
</workbook>
</file>

<file path=xl/sharedStrings.xml><?xml version="1.0" encoding="utf-8"?>
<sst xmlns="http://schemas.openxmlformats.org/spreadsheetml/2006/main" count="230" uniqueCount="93">
  <si>
    <t xml:space="preserve">Код формы по ОКУД </t>
  </si>
  <si>
    <t>0503164</t>
  </si>
  <si>
    <t xml:space="preserve">Код
по бюджетной
классификации </t>
  </si>
  <si>
    <t>Код строки</t>
  </si>
  <si>
    <t>Утверженные 
бюджетные
назначения
(прогрозные
показатели)</t>
  </si>
  <si>
    <t>Доведенные бюджетные данные</t>
  </si>
  <si>
    <t>Исполнено,
руб.</t>
  </si>
  <si>
    <t>Показатели исполнения</t>
  </si>
  <si>
    <t>процент исполнения,
%</t>
  </si>
  <si>
    <t xml:space="preserve">не исполнено
сумма, руб.
</t>
  </si>
  <si>
    <t>Причины отклонений от планового процента</t>
  </si>
  <si>
    <t>код</t>
  </si>
  <si>
    <t>пояснения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</si>
  <si>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</si>
  <si>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</si>
  <si>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</si>
  <si>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</si>
  <si>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</si>
  <si>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</si>
  <si>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</si>
  <si>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</si>
  <si>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</si>
  <si>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Х</t>
  </si>
  <si>
    <t/>
  </si>
  <si>
    <t>X</t>
  </si>
  <si>
    <t>-</t>
  </si>
  <si>
    <t>2. Расходы бюджета, всего
    из них не исполнено:</t>
  </si>
  <si>
    <t>200</t>
  </si>
  <si>
    <t>21</t>
  </si>
  <si>
    <t>201</t>
  </si>
  <si>
    <t>202</t>
  </si>
  <si>
    <t>203</t>
  </si>
  <si>
    <t>204</t>
  </si>
  <si>
    <t>205</t>
  </si>
  <si>
    <t>206</t>
  </si>
  <si>
    <t>207</t>
  </si>
  <si>
    <t>208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</si>
  <si>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</si>
  <si>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</si>
  <si>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</si>
  <si>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</si>
  <si>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</si>
  <si>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</si>
  <si>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</si>
  <si>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</si>
  <si>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</si>
  <si>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224</t>
  </si>
  <si>
    <t>225</t>
  </si>
  <si>
    <t>227</t>
  </si>
  <si>
    <t>228</t>
  </si>
  <si>
    <t>229</t>
  </si>
  <si>
    <t>230</t>
  </si>
  <si>
    <t>231</t>
  </si>
  <si>
    <t>234</t>
  </si>
  <si>
    <t>235</t>
  </si>
  <si>
    <t>Результат исполнения бюджета (дефицит/профицит)</t>
  </si>
  <si>
    <t>450</t>
  </si>
  <si>
    <t>3. Источники финансирования дефицита бюджета, всего
    из них не исполнено:</t>
  </si>
  <si>
    <t>500</t>
  </si>
  <si>
    <t>0</t>
  </si>
  <si>
    <t xml:space="preserve">   Источники внутреннего
  финансирования бюджета
  бюджета</t>
  </si>
  <si>
    <t>520</t>
  </si>
  <si>
    <t xml:space="preserve">   из них не исполнено:</t>
  </si>
  <si>
    <t xml:space="preserve">  Источники внешнего
  финансирования дефицита
  бюджета</t>
  </si>
  <si>
    <t>620</t>
  </si>
  <si>
    <t xml:space="preserve">  из них не исполнено:</t>
  </si>
  <si>
    <t xml:space="preserve"> Глава администрации -з/плата</t>
  </si>
  <si>
    <t xml:space="preserve"> Глава администрации - отчисления</t>
  </si>
  <si>
    <t>Аппарат управления -з/плата</t>
  </si>
  <si>
    <t>Аппарат управления - отчисления</t>
  </si>
  <si>
    <t>Информационное программное обеспечение</t>
  </si>
  <si>
    <t>услуги по содержанию аппарата управления</t>
  </si>
  <si>
    <t>Передача полномочий</t>
  </si>
  <si>
    <t>Оплата в росприроданадзор, оплата пени, оплата за членские взносы в "Ассоциацию"</t>
  </si>
  <si>
    <t xml:space="preserve"> З/плата ВУС</t>
  </si>
  <si>
    <t>Отчисления ВУС</t>
  </si>
  <si>
    <t>ЗАГС</t>
  </si>
  <si>
    <t>Гражданская оборона,ГОЧС</t>
  </si>
  <si>
    <t>Содержание пожарной машины</t>
  </si>
  <si>
    <t>Содержание по ремонту и очистке дорог и освещение уличных дорог</t>
  </si>
  <si>
    <t xml:space="preserve"> Оплата за кап ремонт</t>
  </si>
  <si>
    <t>Водоснабжение</t>
  </si>
  <si>
    <t xml:space="preserve"> Освещение (приобретение элктротоваров)</t>
  </si>
  <si>
    <t xml:space="preserve"> Благоустройство поселка</t>
  </si>
  <si>
    <t xml:space="preserve"> Передача полномочий в отдел культуре</t>
  </si>
  <si>
    <t xml:space="preserve"> Передача полномочий в отдел библиотеки</t>
  </si>
  <si>
    <t xml:space="preserve"> Передача полномочий в отдел культуре(Техперсонал)</t>
  </si>
  <si>
    <t xml:space="preserve"> Запланировано на правонорушение антитеррористического характера  и против дикорастущих наркосодержащих растений</t>
  </si>
  <si>
    <t xml:space="preserve"> Передача полномочий</t>
  </si>
  <si>
    <t xml:space="preserve"> передача  полномочий по спорту  и физкультуре</t>
  </si>
  <si>
    <t>Помощ населению</t>
  </si>
  <si>
    <t>Запланировано на спортивные мероприятия</t>
  </si>
  <si>
    <t xml:space="preserve">Приложение №2 к Решению Совета депутатов № 23-6 от 07.04.2017 Отчет  об исполнении бюджета за 1 квартал 2017года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</si>
</sst>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G8" sqref="G8:H8"/>
    </sheetView>
  </sheetViews>
  <sheetFormatPr defaultColWidth="9.140625" defaultRowHeight="12.75"/>
  <cols>
    <col min="1" max="1" width="21.7109375" style="1" customWidth="1"/>
    <col min="2" max="2" width="6.7109375" style="1" customWidth="1"/>
    <col min="3" max="3" width="12.140625" style="1" customWidth="1"/>
    <col min="4" max="4" width="6.28125" style="1" customWidth="1"/>
    <col min="5" max="5" width="10.140625" style="1" customWidth="1"/>
    <col min="6" max="6" width="6.57421875" style="1" customWidth="1"/>
    <col min="7" max="7" width="10.57421875" style="1" customWidth="1"/>
    <col min="8" max="8" width="0.13671875" style="1" customWidth="1"/>
    <col min="9" max="9" width="8.7109375" style="1" customWidth="1"/>
    <col min="10" max="10" width="11.7109375" style="1" customWidth="1"/>
  </cols>
  <sheetData>
    <row r="1" spans="1:10" s="1" customFormat="1" ht="13.5" customHeight="1">
      <c r="A1" s="13" t="s">
        <v>0</v>
      </c>
      <c r="B1" s="13"/>
      <c r="C1" s="13"/>
      <c r="D1" s="13"/>
      <c r="E1" s="13"/>
      <c r="F1" s="13"/>
      <c r="G1" s="13"/>
      <c r="H1" s="12" t="s">
        <v>1</v>
      </c>
      <c r="I1" s="12"/>
      <c r="J1" s="12"/>
    </row>
    <row r="2" spans="1:10" s="1" customFormat="1" ht="36" customHeight="1">
      <c r="A2" s="14" t="s">
        <v>92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1" customFormat="1" ht="3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/>
      <c r="H3" s="11"/>
      <c r="I3" s="11" t="s">
        <v>10</v>
      </c>
      <c r="J3" s="11"/>
    </row>
    <row r="4" spans="1:10" s="1" customFormat="1" ht="33.75" customHeight="1">
      <c r="A4" s="11"/>
      <c r="B4" s="11"/>
      <c r="C4" s="11"/>
      <c r="D4" s="11"/>
      <c r="E4" s="11"/>
      <c r="F4" s="3" t="s">
        <v>8</v>
      </c>
      <c r="G4" s="11" t="s">
        <v>9</v>
      </c>
      <c r="H4" s="11"/>
      <c r="I4" s="3" t="s">
        <v>11</v>
      </c>
      <c r="J4" s="3" t="s">
        <v>12</v>
      </c>
    </row>
    <row r="5" spans="1:10" s="1" customFormat="1" ht="12.75" customHeight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12" t="s">
        <v>19</v>
      </c>
      <c r="H5" s="12"/>
      <c r="I5" s="2" t="s">
        <v>20</v>
      </c>
      <c r="J5" s="2" t="s">
        <v>21</v>
      </c>
    </row>
    <row r="6" spans="1:10" s="1" customFormat="1" ht="24" customHeight="1">
      <c r="A6" s="4" t="s">
        <v>26</v>
      </c>
      <c r="B6" s="3" t="s">
        <v>27</v>
      </c>
      <c r="C6" s="5">
        <f>6706765.63</f>
        <v>6706765.63</v>
      </c>
      <c r="D6" s="6" t="s">
        <v>25</v>
      </c>
      <c r="E6" s="5">
        <f>1431855.52</f>
        <v>1431855.52</v>
      </c>
      <c r="F6" s="6" t="s">
        <v>28</v>
      </c>
      <c r="G6" s="10">
        <f>-5274910.11</f>
        <v>-5274910.11</v>
      </c>
      <c r="H6" s="10"/>
      <c r="I6" s="3" t="s">
        <v>23</v>
      </c>
      <c r="J6" s="3" t="s">
        <v>22</v>
      </c>
    </row>
    <row r="7" spans="1:10" s="1" customFormat="1" ht="24" customHeight="1">
      <c r="A7" s="4" t="s">
        <v>66</v>
      </c>
      <c r="B7" s="3" t="s">
        <v>29</v>
      </c>
      <c r="C7" s="5">
        <f>358344</f>
        <v>358344</v>
      </c>
      <c r="D7" s="6" t="s">
        <v>25</v>
      </c>
      <c r="E7" s="5">
        <f>77782</f>
        <v>77782</v>
      </c>
      <c r="F7" s="5">
        <f>22</f>
        <v>22</v>
      </c>
      <c r="G7" s="10">
        <f>-280562</f>
        <v>-280562</v>
      </c>
      <c r="H7" s="10"/>
      <c r="I7" s="4" t="s">
        <v>23</v>
      </c>
      <c r="J7" s="4" t="s">
        <v>23</v>
      </c>
    </row>
    <row r="8" spans="1:10" s="1" customFormat="1" ht="24" customHeight="1">
      <c r="A8" s="4" t="s">
        <v>67</v>
      </c>
      <c r="B8" s="3" t="s">
        <v>30</v>
      </c>
      <c r="C8" s="5">
        <f>108220</f>
        <v>108220</v>
      </c>
      <c r="D8" s="6" t="s">
        <v>25</v>
      </c>
      <c r="E8" s="5">
        <f>23453.61</f>
        <v>23453.61</v>
      </c>
      <c r="F8" s="5">
        <f>22</f>
        <v>22</v>
      </c>
      <c r="G8" s="10">
        <f>-84766.39</f>
        <v>-84766.39</v>
      </c>
      <c r="H8" s="10"/>
      <c r="I8" s="4" t="s">
        <v>23</v>
      </c>
      <c r="J8" s="4" t="s">
        <v>23</v>
      </c>
    </row>
    <row r="9" spans="1:10" s="1" customFormat="1" ht="24" customHeight="1">
      <c r="A9" s="4" t="s">
        <v>68</v>
      </c>
      <c r="B9" s="3" t="s">
        <v>31</v>
      </c>
      <c r="C9" s="5">
        <f>744787</f>
        <v>744787</v>
      </c>
      <c r="D9" s="6" t="s">
        <v>25</v>
      </c>
      <c r="E9" s="5">
        <f>184493.66</f>
        <v>184493.66</v>
      </c>
      <c r="F9" s="5">
        <f>25</f>
        <v>25</v>
      </c>
      <c r="G9" s="10">
        <f>-560293.34</f>
        <v>-560293.34</v>
      </c>
      <c r="H9" s="10"/>
      <c r="I9" s="4" t="s">
        <v>23</v>
      </c>
      <c r="J9" s="4" t="s">
        <v>23</v>
      </c>
    </row>
    <row r="10" spans="1:10" s="1" customFormat="1" ht="24" customHeight="1">
      <c r="A10" s="4" t="s">
        <v>69</v>
      </c>
      <c r="B10" s="3" t="s">
        <v>32</v>
      </c>
      <c r="C10" s="5">
        <f>224926</f>
        <v>224926</v>
      </c>
      <c r="D10" s="6" t="s">
        <v>25</v>
      </c>
      <c r="E10" s="5">
        <f>53494.4</f>
        <v>53494.4</v>
      </c>
      <c r="F10" s="5">
        <f>24</f>
        <v>24</v>
      </c>
      <c r="G10" s="10">
        <f>-171431.6</f>
        <v>-171431.6</v>
      </c>
      <c r="H10" s="10"/>
      <c r="I10" s="4" t="s">
        <v>23</v>
      </c>
      <c r="J10" s="4" t="s">
        <v>23</v>
      </c>
    </row>
    <row r="11" spans="1:10" s="1" customFormat="1" ht="24" customHeight="1">
      <c r="A11" s="4" t="s">
        <v>70</v>
      </c>
      <c r="B11" s="3" t="s">
        <v>33</v>
      </c>
      <c r="C11" s="5">
        <f>196500</f>
        <v>196500</v>
      </c>
      <c r="D11" s="6" t="s">
        <v>25</v>
      </c>
      <c r="E11" s="5">
        <f>76237.94</f>
        <v>76237.94</v>
      </c>
      <c r="F11" s="5">
        <f>39</f>
        <v>39</v>
      </c>
      <c r="G11" s="10">
        <f>-120262.06</f>
        <v>-120262.06</v>
      </c>
      <c r="H11" s="10"/>
      <c r="I11" s="4" t="s">
        <v>23</v>
      </c>
      <c r="J11" s="4" t="s">
        <v>23</v>
      </c>
    </row>
    <row r="12" spans="1:10" s="1" customFormat="1" ht="24" customHeight="1">
      <c r="A12" s="4" t="s">
        <v>71</v>
      </c>
      <c r="B12" s="3" t="s">
        <v>34</v>
      </c>
      <c r="C12" s="5">
        <f>554341.08</f>
        <v>554341.08</v>
      </c>
      <c r="D12" s="6" t="s">
        <v>25</v>
      </c>
      <c r="E12" s="5">
        <f>159104.2</f>
        <v>159104.2</v>
      </c>
      <c r="F12" s="5">
        <f>29</f>
        <v>29</v>
      </c>
      <c r="G12" s="10">
        <f>-395236.88</f>
        <v>-395236.88</v>
      </c>
      <c r="H12" s="10"/>
      <c r="I12" s="4" t="s">
        <v>23</v>
      </c>
      <c r="J12" s="4" t="s">
        <v>23</v>
      </c>
    </row>
    <row r="13" spans="1:10" s="1" customFormat="1" ht="24" customHeight="1">
      <c r="A13" s="4" t="s">
        <v>72</v>
      </c>
      <c r="B13" s="3" t="s">
        <v>35</v>
      </c>
      <c r="C13" s="5">
        <f>91600</f>
        <v>91600</v>
      </c>
      <c r="D13" s="6" t="s">
        <v>25</v>
      </c>
      <c r="E13" s="5">
        <f>20744</f>
        <v>20744</v>
      </c>
      <c r="F13" s="5">
        <f>23</f>
        <v>23</v>
      </c>
      <c r="G13" s="10">
        <v>-70856</v>
      </c>
      <c r="H13" s="10"/>
      <c r="I13" s="4" t="s">
        <v>23</v>
      </c>
      <c r="J13" s="4" t="s">
        <v>23</v>
      </c>
    </row>
    <row r="14" spans="1:10" s="1" customFormat="1" ht="56.25" customHeight="1">
      <c r="A14" s="4" t="s">
        <v>73</v>
      </c>
      <c r="B14" s="3" t="s">
        <v>36</v>
      </c>
      <c r="C14" s="5">
        <v>8000</v>
      </c>
      <c r="D14" s="6" t="s">
        <v>25</v>
      </c>
      <c r="E14" s="6">
        <v>19924.43</v>
      </c>
      <c r="F14" s="5">
        <v>25</v>
      </c>
      <c r="G14" s="10">
        <v>-6007.57</v>
      </c>
      <c r="H14" s="10"/>
      <c r="I14" s="4" t="s">
        <v>23</v>
      </c>
      <c r="J14" s="4" t="s">
        <v>23</v>
      </c>
    </row>
    <row r="15" spans="1:10" s="1" customFormat="1" ht="24" customHeight="1">
      <c r="A15" s="4" t="s">
        <v>74</v>
      </c>
      <c r="B15" s="3" t="s">
        <v>37</v>
      </c>
      <c r="C15" s="5">
        <f>51932</f>
        <v>51932</v>
      </c>
      <c r="D15" s="6" t="s">
        <v>25</v>
      </c>
      <c r="E15" s="5">
        <f>12968.55</f>
        <v>12968.55</v>
      </c>
      <c r="F15" s="5">
        <f>25</f>
        <v>25</v>
      </c>
      <c r="G15" s="10">
        <f>-38963.45</f>
        <v>-38963.45</v>
      </c>
      <c r="H15" s="10"/>
      <c r="I15" s="4" t="s">
        <v>23</v>
      </c>
      <c r="J15" s="4" t="s">
        <v>23</v>
      </c>
    </row>
    <row r="16" spans="1:10" s="1" customFormat="1" ht="24" customHeight="1">
      <c r="A16" s="4" t="s">
        <v>75</v>
      </c>
      <c r="B16" s="3" t="s">
        <v>38</v>
      </c>
      <c r="C16" s="5">
        <f>15684</f>
        <v>15684</v>
      </c>
      <c r="D16" s="6" t="s">
        <v>25</v>
      </c>
      <c r="E16" s="5">
        <f>3916.52</f>
        <v>3916.52</v>
      </c>
      <c r="F16" s="5">
        <f>25</f>
        <v>25</v>
      </c>
      <c r="G16" s="10">
        <f>-11767.48</f>
        <v>-11767.48</v>
      </c>
      <c r="H16" s="10"/>
      <c r="I16" s="4" t="s">
        <v>23</v>
      </c>
      <c r="J16" s="4" t="s">
        <v>23</v>
      </c>
    </row>
    <row r="17" spans="1:10" s="1" customFormat="1" ht="24" customHeight="1">
      <c r="A17" s="4" t="s">
        <v>76</v>
      </c>
      <c r="B17" s="3" t="s">
        <v>39</v>
      </c>
      <c r="C17" s="5">
        <f>7067</f>
        <v>7067</v>
      </c>
      <c r="D17" s="6" t="s">
        <v>25</v>
      </c>
      <c r="E17" s="6" t="s">
        <v>25</v>
      </c>
      <c r="F17" s="5">
        <f>0</f>
        <v>0</v>
      </c>
      <c r="G17" s="10">
        <f>-7067</f>
        <v>-7067</v>
      </c>
      <c r="H17" s="10"/>
      <c r="I17" s="4" t="s">
        <v>23</v>
      </c>
      <c r="J17" s="4" t="s">
        <v>23</v>
      </c>
    </row>
    <row r="18" spans="1:10" s="1" customFormat="1" ht="24" customHeight="1">
      <c r="A18" s="4" t="s">
        <v>77</v>
      </c>
      <c r="B18" s="3" t="s">
        <v>40</v>
      </c>
      <c r="C18" s="5">
        <f>105000</f>
        <v>105000</v>
      </c>
      <c r="D18" s="6" t="s">
        <v>25</v>
      </c>
      <c r="E18" s="6" t="s">
        <v>25</v>
      </c>
      <c r="F18" s="5">
        <f>0</f>
        <v>0</v>
      </c>
      <c r="G18" s="10">
        <f>-105000</f>
        <v>-105000</v>
      </c>
      <c r="H18" s="10"/>
      <c r="I18" s="4" t="s">
        <v>23</v>
      </c>
      <c r="J18" s="4" t="s">
        <v>23</v>
      </c>
    </row>
    <row r="19" spans="1:10" s="1" customFormat="1" ht="24" customHeight="1">
      <c r="A19" s="4" t="s">
        <v>78</v>
      </c>
      <c r="B19" s="3" t="s">
        <v>41</v>
      </c>
      <c r="C19" s="5">
        <f>191000</f>
        <v>191000</v>
      </c>
      <c r="D19" s="6" t="s">
        <v>25</v>
      </c>
      <c r="E19" s="5">
        <f>48029.25</f>
        <v>48029.25</v>
      </c>
      <c r="F19" s="5">
        <f>25</f>
        <v>25</v>
      </c>
      <c r="G19" s="10">
        <f>-142970.75</f>
        <v>-142970.75</v>
      </c>
      <c r="H19" s="10"/>
      <c r="I19" s="4" t="s">
        <v>23</v>
      </c>
      <c r="J19" s="4" t="s">
        <v>23</v>
      </c>
    </row>
    <row r="20" spans="1:10" s="1" customFormat="1" ht="66" customHeight="1">
      <c r="A20" s="4" t="s">
        <v>87</v>
      </c>
      <c r="B20" s="3" t="s">
        <v>42</v>
      </c>
      <c r="C20" s="5">
        <v>7000</v>
      </c>
      <c r="D20" s="6" t="s">
        <v>25</v>
      </c>
      <c r="E20" s="6" t="s">
        <v>25</v>
      </c>
      <c r="F20" s="5">
        <f>0</f>
        <v>0</v>
      </c>
      <c r="G20" s="10">
        <f>-7000</f>
        <v>-7000</v>
      </c>
      <c r="H20" s="10"/>
      <c r="I20" s="4" t="s">
        <v>23</v>
      </c>
      <c r="J20" s="4" t="s">
        <v>23</v>
      </c>
    </row>
    <row r="21" spans="1:10" s="1" customFormat="1" ht="37.5" customHeight="1">
      <c r="A21" s="4" t="s">
        <v>79</v>
      </c>
      <c r="B21" s="3" t="s">
        <v>43</v>
      </c>
      <c r="C21" s="5">
        <v>948921.55</v>
      </c>
      <c r="D21" s="6" t="s">
        <v>25</v>
      </c>
      <c r="E21" s="6">
        <v>238846.32</v>
      </c>
      <c r="F21" s="5">
        <v>34</v>
      </c>
      <c r="G21" s="10">
        <v>-7100752.23</v>
      </c>
      <c r="H21" s="10"/>
      <c r="I21" s="4" t="s">
        <v>23</v>
      </c>
      <c r="J21" s="4" t="s">
        <v>23</v>
      </c>
    </row>
    <row r="22" spans="1:10" s="1" customFormat="1" ht="24" customHeight="1">
      <c r="A22" s="4" t="s">
        <v>80</v>
      </c>
      <c r="B22" s="3" t="s">
        <v>44</v>
      </c>
      <c r="C22" s="5">
        <f>30000</f>
        <v>30000</v>
      </c>
      <c r="D22" s="6" t="s">
        <v>25</v>
      </c>
      <c r="E22" s="5">
        <f>4584.64</f>
        <v>4584.64</v>
      </c>
      <c r="F22" s="5">
        <f>15</f>
        <v>15</v>
      </c>
      <c r="G22" s="10">
        <f>-25415.36</f>
        <v>-25415.36</v>
      </c>
      <c r="H22" s="10"/>
      <c r="I22" s="4" t="s">
        <v>23</v>
      </c>
      <c r="J22" s="4" t="s">
        <v>23</v>
      </c>
    </row>
    <row r="23" spans="1:10" s="1" customFormat="1" ht="24" customHeight="1">
      <c r="A23" s="4" t="s">
        <v>81</v>
      </c>
      <c r="B23" s="3" t="s">
        <v>45</v>
      </c>
      <c r="C23" s="5">
        <v>254723</v>
      </c>
      <c r="D23" s="6" t="s">
        <v>25</v>
      </c>
      <c r="E23" s="6" t="s">
        <v>25</v>
      </c>
      <c r="F23" s="5">
        <f>0</f>
        <v>0</v>
      </c>
      <c r="G23" s="10">
        <f>-229723</f>
        <v>-229723</v>
      </c>
      <c r="H23" s="10"/>
      <c r="I23" s="4" t="s">
        <v>23</v>
      </c>
      <c r="J23" s="4" t="s">
        <v>23</v>
      </c>
    </row>
    <row r="24" spans="1:10" s="1" customFormat="1" ht="24" customHeight="1">
      <c r="A24" s="4" t="s">
        <v>82</v>
      </c>
      <c r="B24" s="3" t="s">
        <v>46</v>
      </c>
      <c r="C24" s="5">
        <f>35000</f>
        <v>35000</v>
      </c>
      <c r="D24" s="6" t="s">
        <v>25</v>
      </c>
      <c r="E24" s="6" t="s">
        <v>25</v>
      </c>
      <c r="F24" s="5">
        <f>0</f>
        <v>0</v>
      </c>
      <c r="G24" s="10">
        <f>-35000</f>
        <v>-35000</v>
      </c>
      <c r="H24" s="10"/>
      <c r="I24" s="4" t="s">
        <v>23</v>
      </c>
      <c r="J24" s="4" t="s">
        <v>23</v>
      </c>
    </row>
    <row r="25" spans="1:10" s="1" customFormat="1" ht="24" customHeight="1">
      <c r="A25" s="4" t="s">
        <v>83</v>
      </c>
      <c r="B25" s="3" t="s">
        <v>47</v>
      </c>
      <c r="C25" s="5">
        <f>330000</f>
        <v>330000</v>
      </c>
      <c r="D25" s="6" t="s">
        <v>25</v>
      </c>
      <c r="E25" s="6" t="s">
        <v>25</v>
      </c>
      <c r="F25" s="5">
        <f>0</f>
        <v>0</v>
      </c>
      <c r="G25" s="10">
        <f>-330000</f>
        <v>-330000</v>
      </c>
      <c r="H25" s="10"/>
      <c r="I25" s="4" t="s">
        <v>23</v>
      </c>
      <c r="J25" s="4" t="s">
        <v>23</v>
      </c>
    </row>
    <row r="26" spans="1:10" s="1" customFormat="1" ht="24" customHeight="1">
      <c r="A26" s="4" t="s">
        <v>84</v>
      </c>
      <c r="B26" s="3" t="s">
        <v>48</v>
      </c>
      <c r="C26" s="5">
        <f>982400</f>
        <v>982400</v>
      </c>
      <c r="D26" s="6" t="s">
        <v>25</v>
      </c>
      <c r="E26" s="5">
        <f>285600</f>
        <v>285600</v>
      </c>
      <c r="F26" s="5">
        <f>29</f>
        <v>29</v>
      </c>
      <c r="G26" s="10">
        <f>-696800</f>
        <v>-696800</v>
      </c>
      <c r="H26" s="10"/>
      <c r="I26" s="4" t="s">
        <v>23</v>
      </c>
      <c r="J26" s="4" t="s">
        <v>23</v>
      </c>
    </row>
    <row r="27" spans="1:10" s="1" customFormat="1" ht="24" customHeight="1">
      <c r="A27" s="4" t="s">
        <v>85</v>
      </c>
      <c r="B27" s="3" t="s">
        <v>49</v>
      </c>
      <c r="C27" s="5">
        <f>253000</f>
        <v>253000</v>
      </c>
      <c r="D27" s="6" t="s">
        <v>25</v>
      </c>
      <c r="E27" s="5">
        <f>56000</f>
        <v>56000</v>
      </c>
      <c r="F27" s="5">
        <f>22</f>
        <v>22</v>
      </c>
      <c r="G27" s="10">
        <f>-197000</f>
        <v>-197000</v>
      </c>
      <c r="H27" s="10"/>
      <c r="I27" s="4" t="s">
        <v>23</v>
      </c>
      <c r="J27" s="4" t="s">
        <v>23</v>
      </c>
    </row>
    <row r="28" spans="1:10" s="1" customFormat="1" ht="48.75" customHeight="1">
      <c r="A28" s="4" t="s">
        <v>86</v>
      </c>
      <c r="B28" s="3" t="s">
        <v>50</v>
      </c>
      <c r="C28" s="5">
        <f>481800</f>
        <v>481800</v>
      </c>
      <c r="D28" s="6" t="s">
        <v>25</v>
      </c>
      <c r="E28" s="5">
        <f>149200</f>
        <v>149200</v>
      </c>
      <c r="F28" s="5">
        <f>31</f>
        <v>31</v>
      </c>
      <c r="G28" s="10">
        <f>-332600</f>
        <v>-332600</v>
      </c>
      <c r="H28" s="10"/>
      <c r="I28" s="4" t="s">
        <v>23</v>
      </c>
      <c r="J28" s="4" t="s">
        <v>23</v>
      </c>
    </row>
    <row r="29" spans="1:10" s="1" customFormat="1" ht="24" customHeight="1">
      <c r="A29" s="4" t="s">
        <v>88</v>
      </c>
      <c r="B29" s="3" t="s">
        <v>51</v>
      </c>
      <c r="C29" s="5">
        <v>579700</v>
      </c>
      <c r="D29" s="6" t="s">
        <v>25</v>
      </c>
      <c r="E29" s="6" t="s">
        <v>25</v>
      </c>
      <c r="F29" s="5">
        <f>0</f>
        <v>0</v>
      </c>
      <c r="G29" s="10">
        <v>-579700</v>
      </c>
      <c r="H29" s="10"/>
      <c r="I29" s="4" t="s">
        <v>23</v>
      </c>
      <c r="J29" s="4" t="s">
        <v>23</v>
      </c>
    </row>
    <row r="30" spans="1:10" s="1" customFormat="1" ht="24" customHeight="1">
      <c r="A30" s="4" t="s">
        <v>90</v>
      </c>
      <c r="B30" s="3" t="s">
        <v>52</v>
      </c>
      <c r="C30" s="5">
        <v>72400</v>
      </c>
      <c r="D30" s="6" t="s">
        <v>25</v>
      </c>
      <c r="E30" s="5">
        <f>14368</f>
        <v>14368</v>
      </c>
      <c r="F30" s="5">
        <f>26</f>
        <v>26</v>
      </c>
      <c r="G30" s="10">
        <v>-58032</v>
      </c>
      <c r="H30" s="10"/>
      <c r="I30" s="4" t="s">
        <v>23</v>
      </c>
      <c r="J30" s="4" t="s">
        <v>23</v>
      </c>
    </row>
    <row r="31" spans="1:10" s="1" customFormat="1" ht="33" customHeight="1">
      <c r="A31" s="4" t="s">
        <v>89</v>
      </c>
      <c r="B31" s="3" t="s">
        <v>53</v>
      </c>
      <c r="C31" s="5">
        <f>63120</f>
        <v>63120</v>
      </c>
      <c r="D31" s="6" t="s">
        <v>25</v>
      </c>
      <c r="E31" s="5">
        <f>21040</f>
        <v>21040</v>
      </c>
      <c r="F31" s="5">
        <f>33</f>
        <v>33</v>
      </c>
      <c r="G31" s="10">
        <f>-42080</f>
        <v>-42080</v>
      </c>
      <c r="H31" s="10"/>
      <c r="I31" s="4" t="s">
        <v>23</v>
      </c>
      <c r="J31" s="4" t="s">
        <v>23</v>
      </c>
    </row>
    <row r="32" spans="1:10" s="1" customFormat="1" ht="24" customHeight="1">
      <c r="A32" s="4" t="s">
        <v>91</v>
      </c>
      <c r="B32" s="3" t="s">
        <v>54</v>
      </c>
      <c r="C32" s="5">
        <f>12000</f>
        <v>12000</v>
      </c>
      <c r="D32" s="6" t="s">
        <v>25</v>
      </c>
      <c r="E32" s="6" t="s">
        <v>25</v>
      </c>
      <c r="F32" s="5">
        <f>0</f>
        <v>0</v>
      </c>
      <c r="G32" s="10">
        <f>-12000</f>
        <v>-12000</v>
      </c>
      <c r="H32" s="10"/>
      <c r="I32" s="4" t="s">
        <v>23</v>
      </c>
      <c r="J32" s="4" t="s">
        <v>23</v>
      </c>
    </row>
    <row r="33" spans="1:10" s="1" customFormat="1" ht="33.75" customHeight="1">
      <c r="A33" s="4" t="s">
        <v>55</v>
      </c>
      <c r="B33" s="3" t="s">
        <v>56</v>
      </c>
      <c r="C33" s="3" t="s">
        <v>24</v>
      </c>
      <c r="D33" s="6" t="s">
        <v>25</v>
      </c>
      <c r="E33" s="5">
        <f>-210713.06</f>
        <v>-210713.06</v>
      </c>
      <c r="F33" s="3" t="s">
        <v>22</v>
      </c>
      <c r="G33" s="11" t="s">
        <v>22</v>
      </c>
      <c r="H33" s="11"/>
      <c r="I33" s="3" t="s">
        <v>22</v>
      </c>
      <c r="J33" s="3" t="s">
        <v>22</v>
      </c>
    </row>
    <row r="34" spans="1:10" s="1" customFormat="1" ht="45" customHeight="1">
      <c r="A34" s="4" t="s">
        <v>57</v>
      </c>
      <c r="B34" s="3" t="s">
        <v>58</v>
      </c>
      <c r="C34" s="6" t="s">
        <v>25</v>
      </c>
      <c r="D34" s="6" t="s">
        <v>25</v>
      </c>
      <c r="E34" s="5">
        <f>210713.06</f>
        <v>210713.06</v>
      </c>
      <c r="F34" s="6" t="s">
        <v>59</v>
      </c>
      <c r="G34" s="9" t="s">
        <v>25</v>
      </c>
      <c r="H34" s="9"/>
      <c r="I34" s="3" t="s">
        <v>23</v>
      </c>
      <c r="J34" s="3" t="s">
        <v>22</v>
      </c>
    </row>
    <row r="35" spans="1:10" s="1" customFormat="1" ht="13.5" customHeight="1">
      <c r="A35" s="4" t="s">
        <v>23</v>
      </c>
      <c r="B35" s="3" t="s">
        <v>23</v>
      </c>
      <c r="C35" s="6" t="s">
        <v>25</v>
      </c>
      <c r="D35" s="6" t="s">
        <v>25</v>
      </c>
      <c r="E35" s="6" t="s">
        <v>25</v>
      </c>
      <c r="F35" s="6" t="s">
        <v>59</v>
      </c>
      <c r="G35" s="9" t="s">
        <v>25</v>
      </c>
      <c r="H35" s="9"/>
      <c r="I35" s="3" t="s">
        <v>23</v>
      </c>
      <c r="J35" s="3" t="s">
        <v>23</v>
      </c>
    </row>
    <row r="36" spans="1:10" s="1" customFormat="1" ht="45" customHeight="1">
      <c r="A36" s="4" t="s">
        <v>60</v>
      </c>
      <c r="B36" s="3" t="s">
        <v>61</v>
      </c>
      <c r="C36" s="6" t="s">
        <v>25</v>
      </c>
      <c r="D36" s="6" t="s">
        <v>25</v>
      </c>
      <c r="E36" s="6" t="s">
        <v>25</v>
      </c>
      <c r="F36" s="6" t="s">
        <v>59</v>
      </c>
      <c r="G36" s="9" t="s">
        <v>25</v>
      </c>
      <c r="H36" s="9"/>
      <c r="I36" s="3" t="s">
        <v>23</v>
      </c>
      <c r="J36" s="3" t="s">
        <v>22</v>
      </c>
    </row>
    <row r="37" spans="1:10" s="1" customFormat="1" ht="13.5" customHeight="1">
      <c r="A37" s="4" t="s">
        <v>62</v>
      </c>
      <c r="B37" s="3" t="s">
        <v>23</v>
      </c>
      <c r="C37" s="6" t="s">
        <v>25</v>
      </c>
      <c r="D37" s="6" t="s">
        <v>25</v>
      </c>
      <c r="E37" s="6" t="s">
        <v>25</v>
      </c>
      <c r="F37" s="6" t="s">
        <v>59</v>
      </c>
      <c r="G37" s="9" t="s">
        <v>25</v>
      </c>
      <c r="H37" s="9"/>
      <c r="I37" s="3" t="s">
        <v>23</v>
      </c>
      <c r="J37" s="3" t="s">
        <v>23</v>
      </c>
    </row>
    <row r="38" spans="1:10" s="1" customFormat="1" ht="45" customHeight="1">
      <c r="A38" s="4" t="s">
        <v>63</v>
      </c>
      <c r="B38" s="3" t="s">
        <v>64</v>
      </c>
      <c r="C38" s="6" t="s">
        <v>25</v>
      </c>
      <c r="D38" s="6" t="s">
        <v>25</v>
      </c>
      <c r="E38" s="6" t="s">
        <v>25</v>
      </c>
      <c r="F38" s="6" t="s">
        <v>59</v>
      </c>
      <c r="G38" s="9" t="s">
        <v>25</v>
      </c>
      <c r="H38" s="9"/>
      <c r="I38" s="3" t="s">
        <v>23</v>
      </c>
      <c r="J38" s="3" t="s">
        <v>22</v>
      </c>
    </row>
    <row r="39" spans="1:10" s="1" customFormat="1" ht="13.5" customHeight="1">
      <c r="A39" s="4" t="s">
        <v>65</v>
      </c>
      <c r="B39" s="3" t="s">
        <v>23</v>
      </c>
      <c r="C39" s="6" t="s">
        <v>25</v>
      </c>
      <c r="D39" s="6" t="s">
        <v>25</v>
      </c>
      <c r="E39" s="6" t="s">
        <v>25</v>
      </c>
      <c r="F39" s="6" t="s">
        <v>59</v>
      </c>
      <c r="G39" s="9" t="s">
        <v>25</v>
      </c>
      <c r="H39" s="9"/>
      <c r="I39" s="3" t="s">
        <v>23</v>
      </c>
      <c r="J39" s="3" t="s">
        <v>23</v>
      </c>
    </row>
    <row r="40" spans="1:10" s="1" customFormat="1" ht="13.5" customHeight="1">
      <c r="A40" s="7" t="s">
        <v>23</v>
      </c>
      <c r="B40" s="8" t="s">
        <v>23</v>
      </c>
      <c r="C40" s="8"/>
      <c r="D40" s="8"/>
      <c r="E40" s="8"/>
      <c r="F40" s="8"/>
      <c r="G40" s="8"/>
      <c r="H40" s="8"/>
      <c r="I40" s="8"/>
      <c r="J40" s="8"/>
    </row>
  </sheetData>
  <sheetProtection/>
  <mergeCells count="47">
    <mergeCell ref="D3:D4"/>
    <mergeCell ref="E3:E4"/>
    <mergeCell ref="F3:H3"/>
    <mergeCell ref="G4:H4"/>
    <mergeCell ref="I3:J3"/>
    <mergeCell ref="G5:H5"/>
    <mergeCell ref="G6:H6"/>
    <mergeCell ref="G7:H7"/>
    <mergeCell ref="A1:G1"/>
    <mergeCell ref="H1:J1"/>
    <mergeCell ref="A2:J2"/>
    <mergeCell ref="A3:A4"/>
    <mergeCell ref="B3:B4"/>
    <mergeCell ref="C3:C4"/>
    <mergeCell ref="G12:H12"/>
    <mergeCell ref="G13:H13"/>
    <mergeCell ref="G14:H14"/>
    <mergeCell ref="G15:H15"/>
    <mergeCell ref="G8:H8"/>
    <mergeCell ref="G9:H9"/>
    <mergeCell ref="G10:H10"/>
    <mergeCell ref="G11:H11"/>
    <mergeCell ref="G20:H20"/>
    <mergeCell ref="G21:H21"/>
    <mergeCell ref="G22:H22"/>
    <mergeCell ref="G23:H23"/>
    <mergeCell ref="G16:H16"/>
    <mergeCell ref="G17:H17"/>
    <mergeCell ref="G18:H18"/>
    <mergeCell ref="G19:H19"/>
    <mergeCell ref="G28:H28"/>
    <mergeCell ref="G29:H29"/>
    <mergeCell ref="G30:H30"/>
    <mergeCell ref="G31:H31"/>
    <mergeCell ref="G24:H24"/>
    <mergeCell ref="G25:H25"/>
    <mergeCell ref="G26:H26"/>
    <mergeCell ref="G27:H27"/>
    <mergeCell ref="B40:J40"/>
    <mergeCell ref="G34:H34"/>
    <mergeCell ref="G35:H35"/>
    <mergeCell ref="G36:H36"/>
    <mergeCell ref="G37:H37"/>
    <mergeCell ref="G32:H32"/>
    <mergeCell ref="G33:H33"/>
    <mergeCell ref="G38:H38"/>
    <mergeCell ref="G39:H39"/>
  </mergeCells>
  <printOptions/>
  <pageMargins left="0.3937007874015748" right="0.3937007874015748" top="0.3937007874015748" bottom="0" header="0.5" footer="0.5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specialist</cp:lastModifiedBy>
  <cp:lastPrinted>2017-04-08T06:38:44Z</cp:lastPrinted>
  <dcterms:created xsi:type="dcterms:W3CDTF">2017-04-07T03:54:56Z</dcterms:created>
  <dcterms:modified xsi:type="dcterms:W3CDTF">2017-11-23T04:32:02Z</dcterms:modified>
  <cp:category/>
  <cp:version/>
  <cp:contentType/>
  <cp:contentStatus/>
</cp:coreProperties>
</file>